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GuV 2026" sheetId="2" state="visible" r:id="rId2"/>
    <sheet xmlns:r="http://schemas.openxmlformats.org/officeDocument/2006/relationships" name="Kontenplan &amp; Zuordnung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yyyy-mm-dd"/>
    <numFmt numFmtId="166" formatCode="DD.MM.YYYY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14B8A6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pivotButton="0" quotePrefix="0" xfId="0"/>
    <xf numFmtId="0" fontId="3" fillId="3" borderId="1" pivotButton="0" quotePrefix="0" xfId="0"/>
    <xf numFmtId="0" fontId="0" fillId="0" borderId="1" pivotButton="0" quotePrefix="0" xfId="0"/>
    <xf numFmtId="164" fontId="3" fillId="3" borderId="1" pivotButton="0" quotePrefix="0" xfId="0"/>
    <xf numFmtId="0" fontId="3" fillId="4" borderId="1" pivotButton="0" quotePrefix="0" xfId="0"/>
    <xf numFmtId="164" fontId="3" fillId="4" borderId="1" pivotButton="0" quotePrefix="0" xfId="0"/>
    <xf numFmtId="9" fontId="3" fillId="4" borderId="1" pivotButton="0" quotePrefix="0" xfId="0"/>
    <xf numFmtId="1" fontId="3" fillId="4" borderId="1" pivotButton="0" quotePrefix="0" xfId="0"/>
    <xf numFmtId="49" fontId="3" fillId="3" borderId="1" pivotButton="0" quotePrefix="0" xfId="0"/>
    <xf numFmtId="0" fontId="3" fillId="0" borderId="1" pivotButton="0" quotePrefix="0" xfId="0"/>
    <xf numFmtId="0" fontId="2" fillId="5" borderId="1" applyAlignment="1" pivotButton="0" quotePrefix="0" xfId="0">
      <alignment horizontal="center" vertical="center"/>
    </xf>
    <xf numFmtId="0" fontId="2" fillId="5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0" fillId="4" borderId="1" pivotButton="0" quotePrefix="0" xfId="0"/>
    <xf numFmtId="164" fontId="0" fillId="4" borderId="1" pivotButton="0" quotePrefix="0" xfId="0"/>
    <xf numFmtId="166" fontId="4" fillId="3" borderId="1" pivotButton="0" quotePrefix="0" xfId="0"/>
    <xf numFmtId="0" fontId="4" fillId="3" borderId="1" pivotButton="0" quotePrefix="0" xfId="0"/>
    <xf numFmtId="0" fontId="4" fillId="6" borderId="1" pivotButton="0" quotePrefix="0" xfId="0"/>
    <xf numFmtId="164" fontId="4" fillId="6" borderId="1" pivotButton="0" quotePrefix="0" xfId="0"/>
    <xf numFmtId="9" fontId="4" fillId="6" borderId="1" pivotButton="0" quotePrefix="0" xfId="0"/>
    <xf numFmtId="164" fontId="4" fillId="3" borderId="1" pivotButton="0" quotePrefix="0" xfId="0"/>
    <xf numFmtId="166" fontId="4" fillId="4" borderId="1" pivotButton="0" quotePrefix="0" xfId="0"/>
    <xf numFmtId="0" fontId="4" fillId="4" borderId="1" pivotButton="0" quotePrefix="0" xfId="0"/>
    <xf numFmtId="164" fontId="4" fillId="4" borderId="1" pivotButton="0" quotePrefix="0" xfId="0"/>
    <xf numFmtId="164" fontId="0" fillId="0" borderId="1" pivotButton="0" quotePrefix="0" xfId="0"/>
    <xf numFmtId="9" fontId="0" fillId="0" borderId="1" pivotButton="0" quotePrefix="0" xfId="0"/>
    <xf numFmtId="1" fontId="0" fillId="0" borderId="1" pivotButton="0" quotePrefix="0" xfId="0"/>
    <xf numFmtId="9" fontId="0" fillId="3" borderId="1" pivotButton="0" quotePrefix="0" xfId="0"/>
    <xf numFmtId="9" fontId="0" fillId="4" borderId="1" pivotButton="0" quotePrefix="0" xfId="0"/>
    <xf numFmtId="9" fontId="4" fillId="3" borderId="1" pivotButton="0" quotePrefix="0" xfId="0"/>
    <xf numFmtId="9" fontId="4" fillId="4" borderId="1" pivotButton="0" quotePrefix="0" xfId="0"/>
    <xf numFmtId="0" fontId="1" fillId="0" borderId="0" pivotButton="0" quotePrefix="0" xfId="0"/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vs. Kosten je Monat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'Dashboard'!$A$18:$A$21</f>
            </numRef>
          </cat>
          <val>
            <numRef>
              <f>'Dashboard'!$B$18:$B$21</f>
            </numRef>
          </val>
        </ser>
        <ser>
          <idx val="1"/>
          <order val="1"/>
          <tx>
            <strRef>
              <f>'Dashboard'!C17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'Dashboard'!$A$18:$A$21</f>
            </numRef>
          </cat>
          <val>
            <numRef>
              <f>'Dashboard'!$C$18:$C$21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EBIT-Verlauf über die Monate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'Dashboard'!D17</f>
            </strRef>
          </tx>
          <spPr>
            <a:ln xmlns:a="http://schemas.openxmlformats.org/drawingml/2006/main" w="25000">
              <a:solidFill>
                <a:srgbClr val="22C5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'Dashboard'!$A$18:$A$21</f>
            </numRef>
          </cat>
          <val>
            <numRef>
              <f>'Dashboard'!$D$18:$D$21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EBIT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nach GuV-Position</a:t>
            </a:r>
          </a:p>
        </rich>
      </tx>
    </title>
    <plotArea>
      <pieChart>
        <varyColors val="1"/>
        <ser>
          <idx val="0"/>
          <order val="0"/>
          <tx>
            <strRef>
              <f>'Dashboard'!G17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'Dashboard'!$F$18:$F$21</f>
            </numRef>
          </cat>
          <val>
            <numRef>
              <f>'Dashboard'!$G$18:$G$21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40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23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tabSelected="1"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4" customWidth="1" min="5" max="5"/>
    <col width="32" customWidth="1" min="6" max="6"/>
    <col width="16" customWidth="1" min="7" max="7"/>
    <col width="4" customWidth="1" min="8" max="8"/>
  </cols>
  <sheetData>
    <row r="1" ht="30" customHeight="1">
      <c r="A1" s="1" t="inlineStr">
        <is>
          <t>GuV Dashboard 2026 – Management-Übersicht</t>
        </is>
      </c>
    </row>
    <row r="3">
      <c r="A3" s="2" t="inlineStr">
        <is>
          <t>Kennzahlen</t>
        </is>
      </c>
      <c r="B3" s="2" t="n"/>
      <c r="C3" s="2" t="n"/>
      <c r="D3" s="2" t="n"/>
    </row>
    <row r="4">
      <c r="A4" s="3" t="inlineStr">
        <is>
          <t>Umsatz gesamt</t>
        </is>
      </c>
      <c r="B4" s="4" t="n"/>
      <c r="C4" s="5">
        <f>'GuV 2026'!G20</f>
        <v/>
      </c>
      <c r="D4" s="4" t="n"/>
    </row>
    <row r="5">
      <c r="A5" s="6" t="inlineStr">
        <is>
          <t>Gesamtkosten</t>
        </is>
      </c>
      <c r="B5" s="4" t="n"/>
      <c r="C5" s="7">
        <f>ABS('GuV 2026'!G21)</f>
        <v/>
      </c>
      <c r="D5" s="4" t="n"/>
    </row>
    <row r="6">
      <c r="A6" s="3" t="inlineStr">
        <is>
          <t>EBIT</t>
        </is>
      </c>
      <c r="B6" s="4" t="n"/>
      <c r="C6" s="5">
        <f>'GuV 2026'!G22</f>
        <v/>
      </c>
      <c r="D6" s="4" t="n"/>
    </row>
    <row r="7">
      <c r="A7" s="6" t="inlineStr">
        <is>
          <t>EBIT-Marge %</t>
        </is>
      </c>
      <c r="B7" s="4" t="n"/>
      <c r="C7" s="8">
        <f>'GuV 2026'!G23</f>
        <v/>
      </c>
      <c r="D7" s="4" t="n"/>
    </row>
    <row r="8">
      <c r="A8" s="3" t="inlineStr">
        <is>
          <t>Durchschnittlicher Monatsumsatz</t>
        </is>
      </c>
      <c r="B8" s="4" t="n"/>
      <c r="C8" s="5">
        <f>'GuV 2026'!G24</f>
        <v/>
      </c>
      <c r="D8" s="4" t="n"/>
    </row>
    <row r="9">
      <c r="A9" s="6" t="inlineStr">
        <is>
          <t>Anzahl Buchungen</t>
        </is>
      </c>
      <c r="B9" s="4" t="n"/>
      <c r="C9" s="9">
        <f>'GuV 2026'!G25</f>
        <v/>
      </c>
      <c r="D9" s="4" t="n"/>
    </row>
    <row r="10">
      <c r="A10" s="3" t="inlineStr">
        <is>
          <t>Größte Kostenposition (Konto)</t>
        </is>
      </c>
      <c r="B10" s="4" t="n"/>
      <c r="C10" s="10">
        <f>IFERROR('GuV 2026'!D27,"-")</f>
        <v/>
      </c>
      <c r="D10" s="4" t="n"/>
    </row>
    <row r="11">
      <c r="A11" s="6" t="inlineStr">
        <is>
          <t>Größte Kostenposition (Betrag)</t>
        </is>
      </c>
      <c r="B11" s="4" t="n"/>
      <c r="C11" s="7">
        <f>IFERROR('GuV 2026'!G26,0)</f>
        <v/>
      </c>
      <c r="D11" s="4" t="n"/>
    </row>
    <row r="13">
      <c r="A13" s="11" t="inlineStr">
        <is>
          <t>Ampel EBIT</t>
        </is>
      </c>
      <c r="B13" s="4" t="n"/>
      <c r="C13" s="11">
        <f>IF('GuV 2026'!G22&gt;0,"Positiv","Negativ")</f>
        <v/>
      </c>
      <c r="D13" s="4" t="n"/>
    </row>
    <row r="16">
      <c r="A16" s="2" t="inlineStr">
        <is>
          <t>Monatsübersicht Umsatz / Kosten / EBIT</t>
        </is>
      </c>
      <c r="B16" s="2" t="n"/>
      <c r="C16" s="2" t="n"/>
      <c r="D16" s="2" t="n"/>
      <c r="F16" s="2" t="inlineStr">
        <is>
          <t>Kostenverteilung nach GuV-Position</t>
        </is>
      </c>
      <c r="G16" s="2" t="n"/>
    </row>
    <row r="17">
      <c r="A17" s="12" t="inlineStr">
        <is>
          <t>Monat</t>
        </is>
      </c>
      <c r="B17" s="12" t="inlineStr">
        <is>
          <t>Umsatz</t>
        </is>
      </c>
      <c r="C17" s="12" t="inlineStr">
        <is>
          <t>Kosten</t>
        </is>
      </c>
      <c r="D17" s="12" t="inlineStr">
        <is>
          <t>EBIT</t>
        </is>
      </c>
      <c r="F17" s="13" t="inlineStr">
        <is>
          <t>Kostenart</t>
        </is>
      </c>
      <c r="G17" s="13" t="inlineStr">
        <is>
          <t>Betrag</t>
        </is>
      </c>
    </row>
    <row r="18">
      <c r="A18" s="14" t="inlineStr">
        <is>
          <t>Januar</t>
        </is>
      </c>
      <c r="B18" s="15">
        <f>SUMIFS('GuV 2026'!$G$2:$G$11,'GuV 2026'!$B$2:$B$11,$A18,'GuV 2026'!$M$2:$M$11,"Ertrag")</f>
        <v/>
      </c>
      <c r="C18" s="15">
        <f>SUMIFS('GuV 2026'!$G$2:$G$11,'GuV 2026'!$B$2:$B$11,$A18,'GuV 2026'!$M$2:$M$11,"Aufwand")</f>
        <v/>
      </c>
      <c r="D18" s="15">
        <f>C18+D18</f>
        <v/>
      </c>
      <c r="F18" s="14" t="inlineStr">
        <is>
          <t>Materialaufwand</t>
        </is>
      </c>
      <c r="G18" s="15">
        <f>ABS('GuV 2026'!G16)</f>
        <v/>
      </c>
    </row>
    <row r="19">
      <c r="A19" s="16" t="inlineStr">
        <is>
          <t>Februar</t>
        </is>
      </c>
      <c r="B19" s="17">
        <f>SUMIFS('GuV 2026'!$G$2:$G$11,'GuV 2026'!$B$2:$B$11,$A19,'GuV 2026'!$M$2:$M$11,"Ertrag")</f>
        <v/>
      </c>
      <c r="C19" s="17">
        <f>SUMIFS('GuV 2026'!$G$2:$G$11,'GuV 2026'!$B$2:$B$11,$A19,'GuV 2026'!$M$2:$M$11,"Aufwand")</f>
        <v/>
      </c>
      <c r="D19" s="17">
        <f>C19+D19</f>
        <v/>
      </c>
      <c r="F19" s="16" t="inlineStr">
        <is>
          <t>Personalaufwand</t>
        </is>
      </c>
      <c r="G19" s="17">
        <f>ABS('GuV 2026'!G17)</f>
        <v/>
      </c>
    </row>
    <row r="20">
      <c r="A20" s="14" t="inlineStr">
        <is>
          <t>März</t>
        </is>
      </c>
      <c r="B20" s="15">
        <f>SUMIFS('GuV 2026'!$G$2:$G$11,'GuV 2026'!$B$2:$B$11,$A20,'GuV 2026'!$M$2:$M$11,"Ertrag")</f>
        <v/>
      </c>
      <c r="C20" s="15">
        <f>SUMIFS('GuV 2026'!$G$2:$G$11,'GuV 2026'!$B$2:$B$11,$A20,'GuV 2026'!$M$2:$M$11,"Aufwand")</f>
        <v/>
      </c>
      <c r="D20" s="15">
        <f>C20+D20</f>
        <v/>
      </c>
      <c r="F20" s="14" t="inlineStr">
        <is>
          <t>Sonstige betriebl. Aufwendungen</t>
        </is>
      </c>
      <c r="G20" s="15">
        <f>ABS('GuV 2026'!G18)</f>
        <v/>
      </c>
    </row>
    <row r="21">
      <c r="A21" s="16" t="inlineStr">
        <is>
          <t>April</t>
        </is>
      </c>
      <c r="B21" s="17">
        <f>SUMIFS('GuV 2026'!$G$2:$G$11,'GuV 2026'!$B$2:$B$11,$A21,'GuV 2026'!$M$2:$M$11,"Ertrag")</f>
        <v/>
      </c>
      <c r="C21" s="17">
        <f>SUMIFS('GuV 2026'!$G$2:$G$11,'GuV 2026'!$B$2:$B$11,$A21,'GuV 2026'!$M$2:$M$11,"Aufwand")</f>
        <v/>
      </c>
      <c r="D21" s="17">
        <f>C21+D21</f>
        <v/>
      </c>
      <c r="F21" s="16" t="inlineStr">
        <is>
          <t>Abschreibungen</t>
        </is>
      </c>
      <c r="G21" s="17">
        <f>ABS('GuV 2026'!G19)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"/>
  <sheetViews>
    <sheetView tabSelected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24" customWidth="1" min="4" max="4"/>
    <col width="20" customWidth="1" min="5" max="5"/>
    <col width="40" customWidth="1" min="6" max="6"/>
    <col width="14" customWidth="1" min="7" max="7"/>
    <col width="10" customWidth="1" min="8" max="8"/>
    <col width="12" customWidth="1" min="9" max="9"/>
    <col width="14" customWidth="1" min="10" max="10"/>
    <col width="26" customWidth="1" min="11" max="11"/>
    <col width="14" customWidth="1" min="12" max="12"/>
    <col width="14" customWidth="1" min="13" max="13"/>
    <col width="26" customWidth="1" min="14" max="14"/>
  </cols>
  <sheetData>
    <row r="1" ht="24" customHeight="1">
      <c r="A1" s="12" t="inlineStr">
        <is>
          <t>Datum</t>
        </is>
      </c>
      <c r="B1" s="12" t="inlineStr">
        <is>
          <t>Monat</t>
        </is>
      </c>
      <c r="C1" s="12" t="inlineStr">
        <is>
          <t>Kontogruppe</t>
        </is>
      </c>
      <c r="D1" s="12" t="inlineStr">
        <is>
          <t>Konto</t>
        </is>
      </c>
      <c r="E1" s="12" t="inlineStr">
        <is>
          <t>Kategorie</t>
        </is>
      </c>
      <c r="F1" s="12" t="inlineStr">
        <is>
          <t>Beschreibung</t>
        </is>
      </c>
      <c r="G1" s="12" t="inlineStr">
        <is>
          <t>Betrag netto</t>
        </is>
      </c>
      <c r="H1" s="12" t="inlineStr">
        <is>
          <t>USt-Satz</t>
        </is>
      </c>
      <c r="I1" s="12" t="inlineStr">
        <is>
          <t>USt-Betrag</t>
        </is>
      </c>
      <c r="J1" s="12" t="inlineStr">
        <is>
          <t>Betrag brutto</t>
        </is>
      </c>
      <c r="K1" s="12" t="inlineStr">
        <is>
          <t>GuV-Position</t>
        </is>
      </c>
      <c r="L1" s="12" t="inlineStr">
        <is>
          <t>Kostenstelle</t>
        </is>
      </c>
      <c r="M1" s="12" t="inlineStr">
        <is>
          <t>Ertrag/Aufwand</t>
        </is>
      </c>
      <c r="N1" s="12" t="inlineStr">
        <is>
          <t>Kommentar</t>
        </is>
      </c>
    </row>
    <row r="2">
      <c r="A2" s="18" t="n">
        <v>46037</v>
      </c>
      <c r="B2" s="19">
        <f>TEXT(A2,"MMMM")</f>
        <v/>
      </c>
      <c r="C2" s="19" t="inlineStr">
        <is>
          <t>Umsatzerlöse</t>
        </is>
      </c>
      <c r="D2" s="19" t="inlineStr">
        <is>
          <t>Erlöse Softwarelizenzen</t>
        </is>
      </c>
      <c r="E2" s="19" t="inlineStr">
        <is>
          <t>Lizenzerlös</t>
        </is>
      </c>
      <c r="F2" s="20" t="inlineStr">
        <is>
          <t>Umsatz Softwarelizenz - Thomas Becker, Berlin</t>
        </is>
      </c>
      <c r="G2" s="21" t="n">
        <v>2450</v>
      </c>
      <c r="H2" s="22" t="n">
        <v>0.19</v>
      </c>
      <c r="I2" s="23">
        <f>G2*H2</f>
        <v/>
      </c>
      <c r="J2" s="23">
        <f>G2+I2</f>
        <v/>
      </c>
      <c r="K2" s="19">
        <f>IFERROR(VLOOKUP(D2,'Kontenplan &amp; Zuordnung'!$B$2:$C$11,2,FALSE),"n.z.")</f>
        <v/>
      </c>
      <c r="L2" s="20" t="inlineStr">
        <is>
          <t>Berlin</t>
        </is>
      </c>
      <c r="M2" s="19">
        <f>IF(G2&lt;0,"Aufwand","Ertrag")</f>
        <v/>
      </c>
      <c r="N2" s="20" t="inlineStr"/>
    </row>
    <row r="3">
      <c r="A3" s="24" t="n">
        <v>46044</v>
      </c>
      <c r="B3" s="25">
        <f>TEXT(A3,"MMMM")</f>
        <v/>
      </c>
      <c r="C3" s="25" t="inlineStr">
        <is>
          <t>Umsatzerlöse</t>
        </is>
      </c>
      <c r="D3" s="25" t="inlineStr">
        <is>
          <t>Erlöse Beratung</t>
        </is>
      </c>
      <c r="E3" s="25" t="inlineStr">
        <is>
          <t>Beratungshonorar</t>
        </is>
      </c>
      <c r="F3" s="20" t="inlineStr">
        <is>
          <t>Beratungshonorar - Andrea Schulz, München</t>
        </is>
      </c>
      <c r="G3" s="21" t="n">
        <v>3200</v>
      </c>
      <c r="H3" s="22" t="n">
        <v>0.19</v>
      </c>
      <c r="I3" s="26">
        <f>G3*H3</f>
        <v/>
      </c>
      <c r="J3" s="26">
        <f>G3+I3</f>
        <v/>
      </c>
      <c r="K3" s="25">
        <f>IFERROR(VLOOKUP(D3,'Kontenplan &amp; Zuordnung'!$B$2:$C$11,2,FALSE),"n.z.")</f>
        <v/>
      </c>
      <c r="L3" s="20" t="inlineStr">
        <is>
          <t>München</t>
        </is>
      </c>
      <c r="M3" s="25">
        <f>IF(G3&lt;0,"Aufwand","Ertrag")</f>
        <v/>
      </c>
      <c r="N3" s="20" t="inlineStr"/>
    </row>
    <row r="4">
      <c r="A4" s="18" t="n">
        <v>46056</v>
      </c>
      <c r="B4" s="19">
        <f>TEXT(A4,"MMMM")</f>
        <v/>
      </c>
      <c r="C4" s="19" t="inlineStr">
        <is>
          <t>Materialaufwand</t>
        </is>
      </c>
      <c r="D4" s="19" t="inlineStr">
        <is>
          <t>Fremdleistungen IT</t>
        </is>
      </c>
      <c r="E4" s="19" t="inlineStr">
        <is>
          <t>Serverhosting</t>
        </is>
      </c>
      <c r="F4" s="20" t="inlineStr">
        <is>
          <t>Serverhosting - Michael Krüger, Hamburg</t>
        </is>
      </c>
      <c r="G4" s="21" t="n">
        <v>-180</v>
      </c>
      <c r="H4" s="22" t="n">
        <v>0.19</v>
      </c>
      <c r="I4" s="23">
        <f>G4*H4</f>
        <v/>
      </c>
      <c r="J4" s="23">
        <f>G4+I4</f>
        <v/>
      </c>
      <c r="K4" s="19">
        <f>IFERROR(VLOOKUP(D4,'Kontenplan &amp; Zuordnung'!$B$2:$C$11,2,FALSE),"n.z.")</f>
        <v/>
      </c>
      <c r="L4" s="20" t="inlineStr">
        <is>
          <t>Hamburg</t>
        </is>
      </c>
      <c r="M4" s="19">
        <f>IF(G4&lt;0,"Aufwand","Ertrag")</f>
        <v/>
      </c>
      <c r="N4" s="20" t="inlineStr"/>
    </row>
    <row r="5">
      <c r="A5" s="24" t="n">
        <v>46067</v>
      </c>
      <c r="B5" s="25">
        <f>TEXT(A5,"MMMM")</f>
        <v/>
      </c>
      <c r="C5" s="25" t="inlineStr">
        <is>
          <t>Miete</t>
        </is>
      </c>
      <c r="D5" s="25" t="inlineStr">
        <is>
          <t>Büromiete</t>
        </is>
      </c>
      <c r="E5" s="25" t="inlineStr">
        <is>
          <t>Miete</t>
        </is>
      </c>
      <c r="F5" s="20" t="inlineStr">
        <is>
          <t>Büromiete - Stefanie Wagner, Köln</t>
        </is>
      </c>
      <c r="G5" s="21" t="n">
        <v>-1250</v>
      </c>
      <c r="H5" s="22" t="n">
        <v>0</v>
      </c>
      <c r="I5" s="26">
        <f>G5*H5</f>
        <v/>
      </c>
      <c r="J5" s="26">
        <f>G5+I5</f>
        <v/>
      </c>
      <c r="K5" s="25">
        <f>IFERROR(VLOOKUP(D5,'Kontenplan &amp; Zuordnung'!$B$2:$C$11,2,FALSE),"n.z.")</f>
        <v/>
      </c>
      <c r="L5" s="20" t="inlineStr">
        <is>
          <t>Köln</t>
        </is>
      </c>
      <c r="M5" s="25">
        <f>IF(G5&lt;0,"Aufwand","Ertrag")</f>
        <v/>
      </c>
      <c r="N5" s="20" t="inlineStr">
        <is>
          <t>Umsatzsteuerfrei</t>
        </is>
      </c>
    </row>
    <row r="6">
      <c r="A6" s="18" t="n">
        <v>46081</v>
      </c>
      <c r="B6" s="19">
        <f>TEXT(A6,"MMMM")</f>
        <v/>
      </c>
      <c r="C6" s="19" t="inlineStr">
        <is>
          <t>Marketing</t>
        </is>
      </c>
      <c r="D6" s="19" t="inlineStr">
        <is>
          <t>Werbekosten</t>
        </is>
      </c>
      <c r="E6" s="19" t="inlineStr">
        <is>
          <t>Marketingkampagne</t>
        </is>
      </c>
      <c r="F6" s="20" t="inlineStr">
        <is>
          <t>Marketingkampagne - Lukas Hoffmann, Frankfurt</t>
        </is>
      </c>
      <c r="G6" s="21" t="n">
        <v>-680</v>
      </c>
      <c r="H6" s="22" t="n">
        <v>0.19</v>
      </c>
      <c r="I6" s="23">
        <f>G6*H6</f>
        <v/>
      </c>
      <c r="J6" s="23">
        <f>G6+I6</f>
        <v/>
      </c>
      <c r="K6" s="19">
        <f>IFERROR(VLOOKUP(D6,'Kontenplan &amp; Zuordnung'!$B$2:$C$11,2,FALSE),"n.z.")</f>
        <v/>
      </c>
      <c r="L6" s="20" t="inlineStr">
        <is>
          <t>Frankfurt</t>
        </is>
      </c>
      <c r="M6" s="19">
        <f>IF(G6&lt;0,"Aufwand","Ertrag")</f>
        <v/>
      </c>
      <c r="N6" s="20" t="inlineStr"/>
    </row>
    <row r="7">
      <c r="A7" s="24" t="n">
        <v>46093</v>
      </c>
      <c r="B7" s="25">
        <f>TEXT(A7,"MMMM")</f>
        <v/>
      </c>
      <c r="C7" s="25" t="inlineStr">
        <is>
          <t>IT/Software</t>
        </is>
      </c>
      <c r="D7" s="25" t="inlineStr">
        <is>
          <t>Software-Abonnements</t>
        </is>
      </c>
      <c r="E7" s="25" t="inlineStr">
        <is>
          <t>Software-Abo</t>
        </is>
      </c>
      <c r="F7" s="20" t="inlineStr">
        <is>
          <t>Software-Abo - Julia Neumann, Stuttgart</t>
        </is>
      </c>
      <c r="G7" s="21" t="n">
        <v>-89</v>
      </c>
      <c r="H7" s="22" t="n">
        <v>0.19</v>
      </c>
      <c r="I7" s="26">
        <f>G7*H7</f>
        <v/>
      </c>
      <c r="J7" s="26">
        <f>G7+I7</f>
        <v/>
      </c>
      <c r="K7" s="25">
        <f>IFERROR(VLOOKUP(D7,'Kontenplan &amp; Zuordnung'!$B$2:$C$11,2,FALSE),"n.z.")</f>
        <v/>
      </c>
      <c r="L7" s="20" t="inlineStr">
        <is>
          <t>Stuttgart</t>
        </is>
      </c>
      <c r="M7" s="25">
        <f>IF(G7&lt;0,"Aufwand","Ertrag")</f>
        <v/>
      </c>
      <c r="N7" s="20" t="inlineStr"/>
    </row>
    <row r="8">
      <c r="A8" s="18" t="n">
        <v>46102</v>
      </c>
      <c r="B8" s="19">
        <f>TEXT(A8,"MMMM")</f>
        <v/>
      </c>
      <c r="C8" s="19" t="inlineStr">
        <is>
          <t>Umsatzerlöse</t>
        </is>
      </c>
      <c r="D8" s="19" t="inlineStr">
        <is>
          <t>Erlöse Wartung</t>
        </is>
      </c>
      <c r="E8" s="19" t="inlineStr">
        <is>
          <t>Wartungsvertrag</t>
        </is>
      </c>
      <c r="F8" s="20" t="inlineStr">
        <is>
          <t>Umsatzerlös Wartung - Hannes Richter, Düsseldorf</t>
        </is>
      </c>
      <c r="G8" s="21" t="n">
        <v>1980</v>
      </c>
      <c r="H8" s="22" t="n">
        <v>0.19</v>
      </c>
      <c r="I8" s="23">
        <f>G8*H8</f>
        <v/>
      </c>
      <c r="J8" s="23">
        <f>G8+I8</f>
        <v/>
      </c>
      <c r="K8" s="19">
        <f>IFERROR(VLOOKUP(D8,'Kontenplan &amp; Zuordnung'!$B$2:$C$11,2,FALSE),"n.z.")</f>
        <v/>
      </c>
      <c r="L8" s="20" t="inlineStr">
        <is>
          <t>Düsseldorf</t>
        </is>
      </c>
      <c r="M8" s="19">
        <f>IF(G8&lt;0,"Aufwand","Ertrag")</f>
        <v/>
      </c>
      <c r="N8" s="20" t="inlineStr"/>
    </row>
    <row r="9">
      <c r="A9" s="24" t="n">
        <v>46116</v>
      </c>
      <c r="B9" s="25">
        <f>TEXT(A9,"MMMM")</f>
        <v/>
      </c>
      <c r="C9" s="25" t="inlineStr">
        <is>
          <t>Reise/Verpflegung</t>
        </is>
      </c>
      <c r="D9" s="25" t="inlineStr">
        <is>
          <t>Reisekosten</t>
        </is>
      </c>
      <c r="E9" s="25" t="inlineStr">
        <is>
          <t>Reisekosten</t>
        </is>
      </c>
      <c r="F9" s="20" t="inlineStr">
        <is>
          <t>Reisekosten Kundenbesuch - Thomas Becker, Leipzig</t>
        </is>
      </c>
      <c r="G9" s="21" t="n">
        <v>-146.5</v>
      </c>
      <c r="H9" s="22" t="n">
        <v>0.19</v>
      </c>
      <c r="I9" s="26">
        <f>G9*H9</f>
        <v/>
      </c>
      <c r="J9" s="26">
        <f>G9+I9</f>
        <v/>
      </c>
      <c r="K9" s="25">
        <f>IFERROR(VLOOKUP(D9,'Kontenplan &amp; Zuordnung'!$B$2:$C$11,2,FALSE),"n.z.")</f>
        <v/>
      </c>
      <c r="L9" s="20" t="inlineStr">
        <is>
          <t>Leipzig</t>
        </is>
      </c>
      <c r="M9" s="25">
        <f>IF(G9&lt;0,"Aufwand","Ertrag")</f>
        <v/>
      </c>
      <c r="N9" s="20" t="inlineStr"/>
    </row>
    <row r="10">
      <c r="A10" s="18" t="n">
        <v>46130</v>
      </c>
      <c r="B10" s="19">
        <f>TEXT(A10,"MMMM")</f>
        <v/>
      </c>
      <c r="C10" s="19" t="inlineStr">
        <is>
          <t>Sonstige betriebliche Erträge</t>
        </is>
      </c>
      <c r="D10" s="19" t="inlineStr">
        <is>
          <t>Sonstige Erträge</t>
        </is>
      </c>
      <c r="E10" s="19" t="inlineStr">
        <is>
          <t>Sonstiger Ertrag</t>
        </is>
      </c>
      <c r="F10" s="20" t="inlineStr">
        <is>
          <t>Sonstige betriebliche Erträge - Andrea Schulz, Berlin</t>
        </is>
      </c>
      <c r="G10" s="21" t="n">
        <v>320</v>
      </c>
      <c r="H10" s="22" t="n">
        <v>0.19</v>
      </c>
      <c r="I10" s="23">
        <f>G10*H10</f>
        <v/>
      </c>
      <c r="J10" s="23">
        <f>G10+I10</f>
        <v/>
      </c>
      <c r="K10" s="19">
        <f>IFERROR(VLOOKUP(D10,'Kontenplan &amp; Zuordnung'!$B$2:$C$11,2,FALSE),"n.z.")</f>
        <v/>
      </c>
      <c r="L10" s="20" t="inlineStr">
        <is>
          <t>Berlin</t>
        </is>
      </c>
      <c r="M10" s="19">
        <f>IF(G10&lt;0,"Aufwand","Ertrag")</f>
        <v/>
      </c>
      <c r="N10" s="20" t="inlineStr"/>
    </row>
    <row r="11">
      <c r="A11" s="24" t="n">
        <v>46142</v>
      </c>
      <c r="B11" s="25">
        <f>TEXT(A11,"MMMM")</f>
        <v/>
      </c>
      <c r="C11" s="25" t="inlineStr">
        <is>
          <t>Abschreibungen</t>
        </is>
      </c>
      <c r="D11" s="25" t="inlineStr">
        <is>
          <t>Abschreibung Hardware</t>
        </is>
      </c>
      <c r="E11" s="25" t="inlineStr">
        <is>
          <t>Abschreibung</t>
        </is>
      </c>
      <c r="F11" s="20" t="inlineStr">
        <is>
          <t>Abschreibung Laptop - Michael Krüger, München</t>
        </is>
      </c>
      <c r="G11" s="21" t="n">
        <v>-125</v>
      </c>
      <c r="H11" s="22" t="n">
        <v>0</v>
      </c>
      <c r="I11" s="26">
        <f>G11*H11</f>
        <v/>
      </c>
      <c r="J11" s="26">
        <f>G11+I11</f>
        <v/>
      </c>
      <c r="K11" s="25">
        <f>IFERROR(VLOOKUP(D11,'Kontenplan &amp; Zuordnung'!$B$2:$C$11,2,FALSE),"n.z.")</f>
        <v/>
      </c>
      <c r="L11" s="20" t="inlineStr">
        <is>
          <t>München</t>
        </is>
      </c>
      <c r="M11" s="25">
        <f>IF(G11&lt;0,"Aufwand","Ertrag")</f>
        <v/>
      </c>
      <c r="N11" s="20" t="inlineStr">
        <is>
          <t>Umsatzsteuerfrei</t>
        </is>
      </c>
    </row>
    <row r="13">
      <c r="A13" s="2" t="inlineStr">
        <is>
          <t>Zusammenfassung GuV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</row>
    <row r="14">
      <c r="A14" s="11" t="inlineStr">
        <is>
          <t>Umsatzerlöse gesamt</t>
        </is>
      </c>
      <c r="B14" s="4" t="n"/>
      <c r="C14" s="4" t="n"/>
      <c r="D14" s="4" t="n"/>
      <c r="E14" s="4" t="n"/>
      <c r="F14" s="4" t="n"/>
      <c r="G14" s="27">
        <f>SUMIF($K$2:$K$11,"Umsatzerlöse",$G$2:$G$11)</f>
        <v/>
      </c>
    </row>
    <row r="15">
      <c r="A15" s="11" t="inlineStr">
        <is>
          <t>Sonstige betriebliche Erträge</t>
        </is>
      </c>
      <c r="B15" s="4" t="n"/>
      <c r="C15" s="4" t="n"/>
      <c r="D15" s="4" t="n"/>
      <c r="E15" s="4" t="n"/>
      <c r="F15" s="4" t="n"/>
      <c r="G15" s="27">
        <f>SUMIF($K$2:$K$11,"Sonstige betriebliche Erträge",$G$2:$G$11)</f>
        <v/>
      </c>
    </row>
    <row r="16">
      <c r="A16" s="11" t="inlineStr">
        <is>
          <t>Materialaufwand</t>
        </is>
      </c>
      <c r="B16" s="4" t="n"/>
      <c r="C16" s="4" t="n"/>
      <c r="D16" s="4" t="n"/>
      <c r="E16" s="4" t="n"/>
      <c r="F16" s="4" t="n"/>
      <c r="G16" s="27">
        <f>SUMIF($K$2:$K$11,"Materialaufwand",$G$2:$G$11)</f>
        <v/>
      </c>
    </row>
    <row r="17">
      <c r="A17" s="11" t="inlineStr">
        <is>
          <t>Personalaufwand</t>
        </is>
      </c>
      <c r="B17" s="4" t="n"/>
      <c r="C17" s="4" t="n"/>
      <c r="D17" s="4" t="n"/>
      <c r="E17" s="4" t="n"/>
      <c r="F17" s="4" t="n"/>
      <c r="G17" s="27">
        <f>SUMIF($K$2:$K$11,"Personalaufwand",$G$2:$G$11)</f>
        <v/>
      </c>
    </row>
    <row r="18">
      <c r="A18" s="11" t="inlineStr">
        <is>
          <t>Sonstige betriebliche Aufwendungen</t>
        </is>
      </c>
      <c r="B18" s="4" t="n"/>
      <c r="C18" s="4" t="n"/>
      <c r="D18" s="4" t="n"/>
      <c r="E18" s="4" t="n"/>
      <c r="F18" s="4" t="n"/>
      <c r="G18" s="27">
        <f>SUMIF($K$2:$K$11,"Sonstige betriebliche Aufwendungen",$G$2:$G$11)</f>
        <v/>
      </c>
    </row>
    <row r="19">
      <c r="A19" s="11" t="inlineStr">
        <is>
          <t>Abschreibungen</t>
        </is>
      </c>
      <c r="B19" s="4" t="n"/>
      <c r="C19" s="4" t="n"/>
      <c r="D19" s="4" t="n"/>
      <c r="E19" s="4" t="n"/>
      <c r="F19" s="4" t="n"/>
      <c r="G19" s="27">
        <f>SUMIF($K$2:$K$11,"Abschreibungen",$G$2:$G$11)</f>
        <v/>
      </c>
    </row>
    <row r="20">
      <c r="A20" s="11" t="inlineStr">
        <is>
          <t>Umsatz gesamt</t>
        </is>
      </c>
      <c r="B20" s="4" t="n"/>
      <c r="C20" s="4" t="n"/>
      <c r="D20" s="4" t="n"/>
      <c r="E20" s="4" t="n"/>
      <c r="F20" s="4" t="n"/>
      <c r="G20" s="27">
        <f>G14+G15</f>
        <v/>
      </c>
    </row>
    <row r="21">
      <c r="A21" s="11" t="inlineStr">
        <is>
          <t>Aufwand gesamt</t>
        </is>
      </c>
      <c r="B21" s="4" t="n"/>
      <c r="C21" s="4" t="n"/>
      <c r="D21" s="4" t="n"/>
      <c r="E21" s="4" t="n"/>
      <c r="F21" s="4" t="n"/>
      <c r="G21" s="27">
        <f>G16+G17+G18+G19</f>
        <v/>
      </c>
    </row>
    <row r="22">
      <c r="A22" s="11" t="inlineStr">
        <is>
          <t>EBIT</t>
        </is>
      </c>
      <c r="B22" s="4" t="n"/>
      <c r="C22" s="4" t="n"/>
      <c r="D22" s="4" t="n"/>
      <c r="E22" s="4" t="n"/>
      <c r="F22" s="4" t="n"/>
      <c r="G22" s="27">
        <f>G20+G21</f>
        <v/>
      </c>
    </row>
    <row r="23">
      <c r="A23" s="11" t="inlineStr">
        <is>
          <t>EBIT-Marge %</t>
        </is>
      </c>
      <c r="B23" s="4" t="n"/>
      <c r="C23" s="4" t="n"/>
      <c r="D23" s="4" t="n"/>
      <c r="E23" s="4" t="n"/>
      <c r="F23" s="4" t="n"/>
      <c r="G23" s="28">
        <f>IFERROR(G22/G20,0)</f>
        <v/>
      </c>
    </row>
    <row r="24">
      <c r="A24" s="11" t="inlineStr">
        <is>
          <t>Durchschnittlicher Monatsumsatz</t>
        </is>
      </c>
      <c r="B24" s="4" t="n"/>
      <c r="C24" s="4" t="n"/>
      <c r="D24" s="4" t="n"/>
      <c r="E24" s="4" t="n"/>
      <c r="F24" s="4" t="n"/>
      <c r="G24" s="27">
        <f>IFERROR(AVERAGEIF($M$2:$M$11,"Ertrag",$G$2:$G$11),0)</f>
        <v/>
      </c>
    </row>
    <row r="25">
      <c r="A25" s="11" t="inlineStr">
        <is>
          <t>Anzahl Buchungen</t>
        </is>
      </c>
      <c r="B25" s="4" t="n"/>
      <c r="C25" s="4" t="n"/>
      <c r="D25" s="4" t="n"/>
      <c r="E25" s="4" t="n"/>
      <c r="F25" s="4" t="n"/>
      <c r="G25" s="29">
        <f>COUNTA($A$2:$A$11)</f>
        <v/>
      </c>
    </row>
    <row r="26">
      <c r="A26" s="11" t="inlineStr">
        <is>
          <t>Größte Kostenposition (Betrag)</t>
        </is>
      </c>
      <c r="B26" s="4" t="n"/>
      <c r="C26" s="4" t="n"/>
      <c r="D26" s="4" t="n"/>
      <c r="E26" s="4" t="n"/>
      <c r="F26" s="4" t="n"/>
      <c r="G26" s="27">
        <f>MIN($G$2:$G$11)</f>
        <v/>
      </c>
    </row>
    <row r="27">
      <c r="A27" s="11" t="inlineStr">
        <is>
          <t>Größte Kostenposition (Konto)</t>
        </is>
      </c>
      <c r="B27" s="4" t="n"/>
      <c r="C27" s="4" t="n"/>
      <c r="D27" s="4">
        <f>IFERROR(INDEX($D$2:$D$11,MATCH(G26,$G$2:$G$11,0)),"-")</f>
        <v/>
      </c>
      <c r="E27" s="4" t="n"/>
      <c r="F27" s="4" t="n"/>
      <c r="G27" s="4" t="n"/>
    </row>
    <row r="29">
      <c r="A29" s="2" t="inlineStr">
        <is>
          <t>Buchungen je Kategorie</t>
        </is>
      </c>
      <c r="B29" s="2" t="n"/>
      <c r="C29" s="2" t="n"/>
      <c r="D29" s="2" t="n"/>
    </row>
    <row r="30">
      <c r="A30" s="14" t="inlineStr">
        <is>
          <t>Abschreibung</t>
        </is>
      </c>
      <c r="B30" s="14">
        <f>COUNTIF($E$2:$E$11,A30)</f>
        <v/>
      </c>
      <c r="C30" s="30">
        <f>IFERROR(SUMIF($E$2:$E$11,A30,$G$2:$G$11)/G21,0)</f>
        <v/>
      </c>
    </row>
    <row r="31">
      <c r="A31" s="16" t="inlineStr">
        <is>
          <t>Beratungshonorar</t>
        </is>
      </c>
      <c r="B31" s="16">
        <f>COUNTIF($E$2:$E$11,A31)</f>
        <v/>
      </c>
      <c r="C31" s="31">
        <f>IFERROR(SUMIF($E$2:$E$11,A31,$G$2:$G$11)/G21,0)</f>
        <v/>
      </c>
    </row>
    <row r="32">
      <c r="A32" s="14" t="inlineStr">
        <is>
          <t>Lizenzerlös</t>
        </is>
      </c>
      <c r="B32" s="14">
        <f>COUNTIF($E$2:$E$11,A32)</f>
        <v/>
      </c>
      <c r="C32" s="30">
        <f>IFERROR(SUMIF($E$2:$E$11,A32,$G$2:$G$11)/G21,0)</f>
        <v/>
      </c>
    </row>
    <row r="33">
      <c r="A33" s="16" t="inlineStr">
        <is>
          <t>Marketingkampagne</t>
        </is>
      </c>
      <c r="B33" s="16">
        <f>COUNTIF($E$2:$E$11,A33)</f>
        <v/>
      </c>
      <c r="C33" s="31">
        <f>IFERROR(SUMIF($E$2:$E$11,A33,$G$2:$G$11)/G21,0)</f>
        <v/>
      </c>
    </row>
    <row r="34">
      <c r="A34" s="14" t="inlineStr">
        <is>
          <t>Miete</t>
        </is>
      </c>
      <c r="B34" s="14">
        <f>COUNTIF($E$2:$E$11,A34)</f>
        <v/>
      </c>
      <c r="C34" s="30">
        <f>IFERROR(SUMIF($E$2:$E$11,A34,$G$2:$G$11)/G21,0)</f>
        <v/>
      </c>
    </row>
    <row r="35">
      <c r="A35" s="16" t="inlineStr">
        <is>
          <t>Reisekosten</t>
        </is>
      </c>
      <c r="B35" s="16">
        <f>COUNTIF($E$2:$E$11,A35)</f>
        <v/>
      </c>
      <c r="C35" s="31">
        <f>IFERROR(SUMIF($E$2:$E$11,A35,$G$2:$G$11)/G21,0)</f>
        <v/>
      </c>
    </row>
    <row r="36">
      <c r="A36" s="14" t="inlineStr">
        <is>
          <t>Serverhosting</t>
        </is>
      </c>
      <c r="B36" s="14">
        <f>COUNTIF($E$2:$E$11,A36)</f>
        <v/>
      </c>
      <c r="C36" s="30">
        <f>IFERROR(SUMIF($E$2:$E$11,A36,$G$2:$G$11)/G21,0)</f>
        <v/>
      </c>
    </row>
    <row r="37">
      <c r="A37" s="16" t="inlineStr">
        <is>
          <t>Software-Abo</t>
        </is>
      </c>
      <c r="B37" s="16">
        <f>COUNTIF($E$2:$E$11,A37)</f>
        <v/>
      </c>
      <c r="C37" s="31">
        <f>IFERROR(SUMIF($E$2:$E$11,A37,$G$2:$G$11)/G21,0)</f>
        <v/>
      </c>
    </row>
    <row r="38">
      <c r="A38" s="14" t="inlineStr">
        <is>
          <t>Sonstiger Ertrag</t>
        </is>
      </c>
      <c r="B38" s="14">
        <f>COUNTIF($E$2:$E$11,A38)</f>
        <v/>
      </c>
      <c r="C38" s="30">
        <f>IFERROR(SUMIF($E$2:$E$11,A38,$G$2:$G$11)/G21,0)</f>
        <v/>
      </c>
    </row>
    <row r="39">
      <c r="A39" s="16" t="inlineStr">
        <is>
          <t>Wartungsvertrag</t>
        </is>
      </c>
      <c r="B39" s="16">
        <f>COUNTIF($E$2:$E$11,A39)</f>
        <v/>
      </c>
      <c r="C39" s="31">
        <f>IFERROR(SUMIF($E$2:$E$11,A39,$G$2:$G$11)/G21,0)</f>
        <v/>
      </c>
    </row>
  </sheetData>
  <conditionalFormatting sqref="G2:G11">
    <cfRule type="expression" priority="1" dxfId="0" stopIfTrue="0">
      <formula>G2&gt;0</formula>
    </cfRule>
    <cfRule type="expression" priority="2" dxfId="1" stopIfTrue="0">
      <formula>G2&lt;0</formula>
    </cfRule>
  </conditionalFormatting>
  <dataValidations count="1">
    <dataValidation sqref="H2:H11" showErrorMessage="1" showInputMessage="1" allowBlank="1" errorTitle="Ungültiger USt-Satz" error="Bitte nur 0%, 7% oder 19% verwenden." type="list">
      <formula1>"0,0.07,0.19"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tabSelected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30" customWidth="1" min="3" max="3"/>
    <col width="12" customWidth="1" min="4" max="4"/>
    <col width="16" customWidth="1" min="5" max="5"/>
    <col width="18" customWidth="1" min="6" max="6"/>
    <col width="20" customWidth="1" min="7" max="7"/>
    <col width="16" customWidth="1" min="8" max="8"/>
  </cols>
  <sheetData>
    <row r="1" ht="24" customHeight="1">
      <c r="A1" s="12" t="inlineStr">
        <is>
          <t>Kontogruppe</t>
        </is>
      </c>
      <c r="B1" s="12" t="inlineStr">
        <is>
          <t>Konto</t>
        </is>
      </c>
      <c r="C1" s="12" t="inlineStr">
        <is>
          <t>GuV-Position</t>
        </is>
      </c>
      <c r="D1" s="12" t="inlineStr">
        <is>
          <t>Typ</t>
        </is>
      </c>
      <c r="E1" s="12" t="inlineStr">
        <is>
          <t>Standard-USt-Satz</t>
        </is>
      </c>
      <c r="F1" s="12" t="inlineStr">
        <is>
          <t>Kostenart</t>
        </is>
      </c>
      <c r="G1" s="12" t="inlineStr">
        <is>
          <t>Hinweis</t>
        </is>
      </c>
      <c r="H1" s="12" t="inlineStr">
        <is>
          <t>Verwendung in GuV</t>
        </is>
      </c>
    </row>
    <row r="2">
      <c r="A2" s="19" t="inlineStr">
        <is>
          <t>Umsatzerlöse</t>
        </is>
      </c>
      <c r="B2" s="19" t="inlineStr">
        <is>
          <t>Erlöse Softwarelizenzen</t>
        </is>
      </c>
      <c r="C2" s="19" t="inlineStr">
        <is>
          <t>Umsatzerlöse</t>
        </is>
      </c>
      <c r="D2" s="19" t="inlineStr">
        <is>
          <t>Ertrag</t>
        </is>
      </c>
      <c r="E2" s="32" t="n">
        <v>0.19</v>
      </c>
      <c r="F2" s="19" t="inlineStr">
        <is>
          <t>Umsatz</t>
        </is>
      </c>
      <c r="G2" s="19">
        <f>IF(E2="","USt-Satz fehlt",IF(D2="","Typ fehlt","OK"))</f>
        <v/>
      </c>
      <c r="H2" s="19">
        <f>COUNTIF('GuV 2026'!$D$2:$D$11,B2)</f>
        <v/>
      </c>
    </row>
    <row r="3">
      <c r="A3" s="25" t="inlineStr">
        <is>
          <t>Umsatzerlöse</t>
        </is>
      </c>
      <c r="B3" s="25" t="inlineStr">
        <is>
          <t>Erlöse Beratung</t>
        </is>
      </c>
      <c r="C3" s="25" t="inlineStr">
        <is>
          <t>Umsatzerlöse</t>
        </is>
      </c>
      <c r="D3" s="25" t="inlineStr">
        <is>
          <t>Ertrag</t>
        </is>
      </c>
      <c r="E3" s="33" t="n">
        <v>0.19</v>
      </c>
      <c r="F3" s="25" t="inlineStr">
        <is>
          <t>Umsatz</t>
        </is>
      </c>
      <c r="G3" s="25">
        <f>IF(E3="","USt-Satz fehlt",IF(D3="","Typ fehlt","OK"))</f>
        <v/>
      </c>
      <c r="H3" s="25">
        <f>COUNTIF('GuV 2026'!$D$2:$D$11,B3)</f>
        <v/>
      </c>
    </row>
    <row r="4">
      <c r="A4" s="19" t="inlineStr">
        <is>
          <t>Umsatzerlöse</t>
        </is>
      </c>
      <c r="B4" s="19" t="inlineStr">
        <is>
          <t>Erlöse Wartung</t>
        </is>
      </c>
      <c r="C4" s="19" t="inlineStr">
        <is>
          <t>Umsatzerlöse</t>
        </is>
      </c>
      <c r="D4" s="19" t="inlineStr">
        <is>
          <t>Ertrag</t>
        </is>
      </c>
      <c r="E4" s="32" t="n">
        <v>0.19</v>
      </c>
      <c r="F4" s="19" t="inlineStr">
        <is>
          <t>Umsatz</t>
        </is>
      </c>
      <c r="G4" s="19">
        <f>IF(E4="","USt-Satz fehlt",IF(D4="","Typ fehlt","OK"))</f>
        <v/>
      </c>
      <c r="H4" s="19">
        <f>COUNTIF('GuV 2026'!$D$2:$D$11,B4)</f>
        <v/>
      </c>
    </row>
    <row r="5">
      <c r="A5" s="25" t="inlineStr">
        <is>
          <t>Sonstige betriebliche Erträge</t>
        </is>
      </c>
      <c r="B5" s="25" t="inlineStr">
        <is>
          <t>Sonstige Erträge</t>
        </is>
      </c>
      <c r="C5" s="25" t="inlineStr">
        <is>
          <t>Sonstige betriebliche Erträge</t>
        </is>
      </c>
      <c r="D5" s="25" t="inlineStr">
        <is>
          <t>Ertrag</t>
        </is>
      </c>
      <c r="E5" s="33" t="n">
        <v>0.19</v>
      </c>
      <c r="F5" s="25" t="inlineStr">
        <is>
          <t>Sonstige Erträge</t>
        </is>
      </c>
      <c r="G5" s="25">
        <f>IF(E5="","USt-Satz fehlt",IF(D5="","Typ fehlt","OK"))</f>
        <v/>
      </c>
      <c r="H5" s="25">
        <f>COUNTIF('GuV 2026'!$D$2:$D$11,B5)</f>
        <v/>
      </c>
    </row>
    <row r="6">
      <c r="A6" s="19" t="inlineStr">
        <is>
          <t>Materialaufwand</t>
        </is>
      </c>
      <c r="B6" s="19" t="inlineStr">
        <is>
          <t>Fremdleistungen IT</t>
        </is>
      </c>
      <c r="C6" s="19" t="inlineStr">
        <is>
          <t>Materialaufwand</t>
        </is>
      </c>
      <c r="D6" s="19" t="inlineStr">
        <is>
          <t>Aufwand</t>
        </is>
      </c>
      <c r="E6" s="32" t="n">
        <v>0.19</v>
      </c>
      <c r="F6" s="19" t="inlineStr">
        <is>
          <t>Material</t>
        </is>
      </c>
      <c r="G6" s="19">
        <f>IF(E6="","USt-Satz fehlt",IF(D6="","Typ fehlt","OK"))</f>
        <v/>
      </c>
      <c r="H6" s="19">
        <f>COUNTIF('GuV 2026'!$D$2:$D$11,B6)</f>
        <v/>
      </c>
    </row>
    <row r="7">
      <c r="A7" s="25" t="inlineStr">
        <is>
          <t>Miete</t>
        </is>
      </c>
      <c r="B7" s="25" t="inlineStr">
        <is>
          <t>Büromiete</t>
        </is>
      </c>
      <c r="C7" s="25" t="inlineStr">
        <is>
          <t>Sonstige betriebliche Aufwendungen</t>
        </is>
      </c>
      <c r="D7" s="25" t="inlineStr">
        <is>
          <t>Aufwand</t>
        </is>
      </c>
      <c r="E7" s="33" t="n">
        <v>0</v>
      </c>
      <c r="F7" s="25" t="inlineStr">
        <is>
          <t>Raumkosten</t>
        </is>
      </c>
      <c r="G7" s="25" t="inlineStr">
        <is>
          <t>Umsatzsteuerfrei</t>
        </is>
      </c>
      <c r="H7" s="25">
        <f>COUNTIF('GuV 2026'!$D$2:$D$11,B7)</f>
        <v/>
      </c>
    </row>
    <row r="8">
      <c r="A8" s="19" t="inlineStr">
        <is>
          <t>Marketing</t>
        </is>
      </c>
      <c r="B8" s="19" t="inlineStr">
        <is>
          <t>Werbekosten</t>
        </is>
      </c>
      <c r="C8" s="19" t="inlineStr">
        <is>
          <t>Sonstige betriebliche Aufwendungen</t>
        </is>
      </c>
      <c r="D8" s="19" t="inlineStr">
        <is>
          <t>Aufwand</t>
        </is>
      </c>
      <c r="E8" s="32" t="n">
        <v>0.19</v>
      </c>
      <c r="F8" s="19" t="inlineStr">
        <is>
          <t>Marketing</t>
        </is>
      </c>
      <c r="G8" s="19">
        <f>IF(E8="","USt-Satz fehlt",IF(D8="","Typ fehlt","OK"))</f>
        <v/>
      </c>
      <c r="H8" s="19">
        <f>COUNTIF('GuV 2026'!$D$2:$D$11,B8)</f>
        <v/>
      </c>
    </row>
    <row r="9">
      <c r="A9" s="25" t="inlineStr">
        <is>
          <t>IT/Software</t>
        </is>
      </c>
      <c r="B9" s="25" t="inlineStr">
        <is>
          <t>Software-Abonnements</t>
        </is>
      </c>
      <c r="C9" s="25" t="inlineStr">
        <is>
          <t>Sonstige betriebliche Aufwendungen</t>
        </is>
      </c>
      <c r="D9" s="25" t="inlineStr">
        <is>
          <t>Aufwand</t>
        </is>
      </c>
      <c r="E9" s="33" t="n">
        <v>0.19</v>
      </c>
      <c r="F9" s="25" t="inlineStr">
        <is>
          <t>IT-Kosten</t>
        </is>
      </c>
      <c r="G9" s="25">
        <f>IF(E9="","USt-Satz fehlt",IF(D9="","Typ fehlt","OK"))</f>
        <v/>
      </c>
      <c r="H9" s="25">
        <f>COUNTIF('GuV 2026'!$D$2:$D$11,B9)</f>
        <v/>
      </c>
    </row>
    <row r="10">
      <c r="A10" s="19" t="inlineStr">
        <is>
          <t>Reise/Verpflegung</t>
        </is>
      </c>
      <c r="B10" s="19" t="inlineStr">
        <is>
          <t>Reisekosten</t>
        </is>
      </c>
      <c r="C10" s="19" t="inlineStr">
        <is>
          <t>Sonstige betriebliche Aufwendungen</t>
        </is>
      </c>
      <c r="D10" s="19" t="inlineStr">
        <is>
          <t>Aufwand</t>
        </is>
      </c>
      <c r="E10" s="32" t="n">
        <v>0.19</v>
      </c>
      <c r="F10" s="19" t="inlineStr">
        <is>
          <t>Reisekosten</t>
        </is>
      </c>
      <c r="G10" s="19">
        <f>IF(E10="","USt-Satz fehlt",IF(D10="","Typ fehlt","OK"))</f>
        <v/>
      </c>
      <c r="H10" s="19">
        <f>COUNTIF('GuV 2026'!$D$2:$D$11,B10)</f>
        <v/>
      </c>
    </row>
    <row r="11">
      <c r="A11" s="25" t="inlineStr">
        <is>
          <t>Abschreibungen</t>
        </is>
      </c>
      <c r="B11" s="25" t="inlineStr">
        <is>
          <t>Abschreibung Hardware</t>
        </is>
      </c>
      <c r="C11" s="25" t="inlineStr">
        <is>
          <t>Abschreibungen</t>
        </is>
      </c>
      <c r="D11" s="25" t="inlineStr">
        <is>
          <t>Aufwand</t>
        </is>
      </c>
      <c r="E11" s="33" t="n">
        <v>0</v>
      </c>
      <c r="F11" s="25" t="inlineStr">
        <is>
          <t>Abschreibung</t>
        </is>
      </c>
      <c r="G11" s="25" t="inlineStr">
        <is>
          <t>Umsatzsteuerfrei</t>
        </is>
      </c>
      <c r="H11" s="25">
        <f>COUNTIF('GuV 2026'!$D$2:$D$11,B11)</f>
        <v/>
      </c>
    </row>
    <row r="13">
      <c r="A13" s="2" t="inlineStr">
        <is>
          <t>Validierungsübersicht: Konten je Gruppe</t>
        </is>
      </c>
      <c r="B13" s="2" t="n"/>
      <c r="C13" s="2" t="n"/>
      <c r="D13" s="2" t="n"/>
    </row>
    <row r="14">
      <c r="A14" s="14" t="inlineStr">
        <is>
          <t>Abschreibungen</t>
        </is>
      </c>
      <c r="B14" s="14">
        <f>COUNTIF($A$2:$A$11,A14)</f>
        <v/>
      </c>
    </row>
    <row r="15">
      <c r="A15" s="16" t="inlineStr">
        <is>
          <t>IT/Software</t>
        </is>
      </c>
      <c r="B15" s="16">
        <f>COUNTIF($A$2:$A$11,A15)</f>
        <v/>
      </c>
    </row>
    <row r="16">
      <c r="A16" s="14" t="inlineStr">
        <is>
          <t>Marketing</t>
        </is>
      </c>
      <c r="B16" s="14">
        <f>COUNTIF($A$2:$A$11,A16)</f>
        <v/>
      </c>
    </row>
    <row r="17">
      <c r="A17" s="16" t="inlineStr">
        <is>
          <t>Materialaufwand</t>
        </is>
      </c>
      <c r="B17" s="16">
        <f>COUNTIF($A$2:$A$11,A17)</f>
        <v/>
      </c>
    </row>
    <row r="18">
      <c r="A18" s="14" t="inlineStr">
        <is>
          <t>Miete</t>
        </is>
      </c>
      <c r="B18" s="14">
        <f>COUNTIF($A$2:$A$11,A18)</f>
        <v/>
      </c>
    </row>
    <row r="19">
      <c r="A19" s="16" t="inlineStr">
        <is>
          <t>Reise/Verpflegung</t>
        </is>
      </c>
      <c r="B19" s="16">
        <f>COUNTIF($A$2:$A$11,A19)</f>
        <v/>
      </c>
    </row>
    <row r="20">
      <c r="A20" s="14" t="inlineStr">
        <is>
          <t>Sonstige betriebliche Erträge</t>
        </is>
      </c>
      <c r="B20" s="14">
        <f>COUNTIF($A$2:$A$11,A20)</f>
        <v/>
      </c>
    </row>
    <row r="21">
      <c r="A21" s="16" t="inlineStr">
        <is>
          <t>Umsatzerlöse</t>
        </is>
      </c>
      <c r="B21" s="16">
        <f>COUNTIF($A$2:$A$11,A21)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0"/>
  <sheetViews>
    <sheetView tabSelected="0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34" t="inlineStr">
        <is>
          <t>Anleitung – GuV Excel Vorlage 2026</t>
        </is>
      </c>
    </row>
    <row r="3">
      <c r="A3" s="2" t="inlineStr">
        <is>
          <t>Allgemein</t>
        </is>
      </c>
      <c r="B3" s="2" t="n"/>
      <c r="C3" s="2" t="n"/>
      <c r="D3" s="2" t="n"/>
    </row>
    <row r="4" ht="16" customHeight="1">
      <c r="A4" s="35" t="inlineStr">
        <is>
          <t>• Diese Arbeitsmappe unterstützt die monatliche Gewinn- und Verlustrechnung (GuV).</t>
        </is>
      </c>
    </row>
    <row r="5" ht="16" customHeight="1">
      <c r="A5" s="35" t="inlineStr">
        <is>
          <t>• Das Dashboard zeigt die wichtigsten Kennzahlen und Diagramme auf einen Blick.</t>
        </is>
      </c>
    </row>
    <row r="6" ht="16" customHeight="1">
      <c r="A6" s="35" t="inlineStr">
        <is>
          <t>• Alle Formeln aktualisieren sich automatisch bei Änderungen der Eingabedaten.</t>
        </is>
      </c>
    </row>
    <row r="8">
      <c r="A8" s="2" t="inlineStr">
        <is>
          <t>Eingabe</t>
        </is>
      </c>
      <c r="B8" s="2" t="n"/>
      <c r="C8" s="2" t="n"/>
      <c r="D8" s="2" t="n"/>
    </row>
    <row r="9" ht="16" customHeight="1">
      <c r="A9" s="35" t="inlineStr">
        <is>
          <t>• Nur gelb hinterlegte Felder (#FFFBEB) sind zur manuellen Eingabe vorgesehen.</t>
        </is>
      </c>
    </row>
    <row r="10" ht="16" customHeight="1">
      <c r="A10" s="35" t="inlineStr">
        <is>
          <t>• Beträge stets als Nettobetrag in Euro eingeben (z. B. 1250,00).</t>
        </is>
      </c>
    </row>
    <row r="11" ht="16" customHeight="1">
      <c r="A11" s="35" t="inlineStr">
        <is>
          <t>• USt-Sätze bitte nur über das Dropdown-Menü wählen (0%, 7%, 19%).</t>
        </is>
      </c>
    </row>
    <row r="12" ht="16" customHeight="1">
      <c r="A12" s="35" t="inlineStr">
        <is>
          <t>• Kostenstelle und Kommentar frei editierbar für interne Zwecke.</t>
        </is>
      </c>
    </row>
    <row r="14">
      <c r="A14" s="2" t="inlineStr">
        <is>
          <t>Farbcode</t>
        </is>
      </c>
      <c r="B14" s="2" t="n"/>
      <c r="C14" s="2" t="n"/>
      <c r="D14" s="2" t="n"/>
    </row>
    <row r="15" ht="16" customHeight="1">
      <c r="A15" s="35" t="inlineStr">
        <is>
          <t>• Kopfzeile: #0F766E (dunkles Türkis) mit weißer Schrift.</t>
        </is>
      </c>
    </row>
    <row r="16" ht="16" customHeight="1">
      <c r="A16" s="35" t="inlineStr">
        <is>
          <t>• Unterüberschriften: #14B8A6 (helles Türkis).</t>
        </is>
      </c>
    </row>
    <row r="17" ht="16" customHeight="1">
      <c r="A17" s="35" t="inlineStr">
        <is>
          <t>• Eingabefelder: #FFFBEB (helles Gelb).</t>
        </is>
      </c>
    </row>
    <row r="18" ht="16" customHeight="1">
      <c r="A18" s="35" t="inlineStr">
        <is>
          <t>• Alternierende Zeilen: #F0FDFA / Weiß für bessere Lesbarkeit.</t>
        </is>
      </c>
    </row>
    <row r="19" ht="16" customHeight="1">
      <c r="A19" s="35" t="inlineStr">
        <is>
          <t>• Positive Beträge: grün. Negative Beträge/Aufwand: rot.</t>
        </is>
      </c>
    </row>
    <row r="21">
      <c r="A21" s="2" t="inlineStr">
        <is>
          <t>Sheets</t>
        </is>
      </c>
      <c r="B21" s="2" t="n"/>
      <c r="C21" s="2" t="n"/>
      <c r="D21" s="2" t="n"/>
    </row>
    <row r="22" ht="16" customHeight="1">
      <c r="A22" s="35" t="inlineStr">
        <is>
          <t>• GuV 2026: Monatliche Erfassung aller Buchungen inkl. Berechnung von USt, Brutto und GuV-Position.</t>
        </is>
      </c>
    </row>
    <row r="23" ht="16" customHeight="1">
      <c r="A23" s="35" t="inlineStr">
        <is>
          <t>• Kontenplan &amp; Zuordnung: Referenztabelle für Konten, GuV-Positionen und Steuersätze (Basis für VLOOKUP).</t>
        </is>
      </c>
    </row>
    <row r="24" ht="16" customHeight="1">
      <c r="A24" s="35" t="inlineStr">
        <is>
          <t>• Dashboard: KPI-Kacheln sowie Säulen-, Linien- und Kreisdiagramm zur Visualisierung.</t>
        </is>
      </c>
    </row>
    <row r="25" ht="16" customHeight="1">
      <c r="A25" s="35" t="inlineStr">
        <is>
          <t>• Anleitung: Diese Hinweise.</t>
        </is>
      </c>
    </row>
    <row r="27">
      <c r="A27" s="2" t="inlineStr">
        <is>
          <t>Diagramme</t>
        </is>
      </c>
      <c r="B27" s="2" t="n"/>
      <c r="C27" s="2" t="n"/>
      <c r="D27" s="2" t="n"/>
    </row>
    <row r="28" ht="16" customHeight="1">
      <c r="A28" s="35" t="inlineStr">
        <is>
          <t>• Säulendiagramm: Vergleich von Umsatz und Kosten je Monat.</t>
        </is>
      </c>
    </row>
    <row r="29" ht="16" customHeight="1">
      <c r="A29" s="35" t="inlineStr">
        <is>
          <t>• Liniendiagramm: Entwicklung des EBIT über die Monate.</t>
        </is>
      </c>
    </row>
    <row r="30" ht="16" customHeight="1">
      <c r="A30" s="35" t="inlineStr">
        <is>
          <t>• Kreisdiagramm: Verteilung der Kosten nach GuV-Position (Material, Personal, Sonstige, Abschreibungen).</t>
        </is>
      </c>
    </row>
  </sheetData>
  <mergeCells count="20">
    <mergeCell ref="A1:D1"/>
    <mergeCell ref="A4:D4"/>
    <mergeCell ref="A5:D5"/>
    <mergeCell ref="A6:D6"/>
    <mergeCell ref="A9:D9"/>
    <mergeCell ref="A10:D10"/>
    <mergeCell ref="A11:D11"/>
    <mergeCell ref="A12:D12"/>
    <mergeCell ref="A15:D15"/>
    <mergeCell ref="A16:D16"/>
    <mergeCell ref="A17:D17"/>
    <mergeCell ref="A18:D18"/>
    <mergeCell ref="A19:D19"/>
    <mergeCell ref="A22:D22"/>
    <mergeCell ref="A23:D23"/>
    <mergeCell ref="A24:D24"/>
    <mergeCell ref="A25:D25"/>
    <mergeCell ref="A28:D28"/>
    <mergeCell ref="A29:D29"/>
    <mergeCell ref="A30:D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2026-07-02T01:07:45Z</dcterms:created>
  <dcterms:modified xmlns:dcterms="http://purl.org/dc/terms/" xmlns:xsi="http://www.w3.org/2001/XMLSchema-instance" xsi:type="dcterms:W3CDTF">2026-07-02T01:07:45Z</dcterms:modified>
</cp:coreProperties>
</file>